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4240" windowHeight="1374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/>
  <c r="C23"/>
  <c r="C25"/>
  <c r="B9"/>
  <c r="B7"/>
  <c r="B26"/>
  <c r="C26"/>
  <c r="C27"/>
  <c r="B28"/>
  <c r="C28"/>
  <c r="C29"/>
  <c r="D23"/>
  <c r="D25"/>
  <c r="D26"/>
  <c r="D27"/>
  <c r="D28"/>
  <c r="D29"/>
  <c r="E23"/>
  <c r="E25"/>
  <c r="E26"/>
  <c r="E27"/>
  <c r="E28"/>
  <c r="E29"/>
  <c r="F23"/>
  <c r="F25"/>
  <c r="F26"/>
  <c r="F27"/>
  <c r="F28"/>
  <c r="F29"/>
  <c r="G23"/>
  <c r="G25"/>
  <c r="G26"/>
  <c r="G27"/>
  <c r="G28"/>
  <c r="G29"/>
  <c r="H23"/>
  <c r="H25"/>
  <c r="H26"/>
  <c r="H27"/>
  <c r="H28"/>
  <c r="H29"/>
  <c r="I23"/>
  <c r="I25"/>
  <c r="I26"/>
  <c r="I27"/>
  <c r="I28"/>
  <c r="I29"/>
  <c r="J23"/>
  <c r="J25"/>
  <c r="J26"/>
  <c r="J27"/>
  <c r="J28"/>
  <c r="J29"/>
  <c r="K23"/>
  <c r="K25"/>
  <c r="K26"/>
  <c r="K27"/>
  <c r="K28"/>
  <c r="K29"/>
  <c r="L23"/>
  <c r="L25"/>
  <c r="L26"/>
  <c r="L27"/>
  <c r="L28"/>
  <c r="L29"/>
  <c r="M23"/>
  <c r="M25"/>
  <c r="M26"/>
  <c r="M27"/>
  <c r="M28"/>
  <c r="M29"/>
  <c r="N23"/>
  <c r="N25"/>
  <c r="N26"/>
  <c r="N27"/>
  <c r="N28"/>
  <c r="N29"/>
  <c r="O23"/>
  <c r="O25"/>
  <c r="O26"/>
  <c r="O27"/>
  <c r="O28"/>
  <c r="O29"/>
  <c r="P23"/>
  <c r="P25"/>
  <c r="P26"/>
  <c r="P27"/>
  <c r="P28"/>
  <c r="P29"/>
  <c r="Q23"/>
  <c r="Q25"/>
  <c r="Q26"/>
  <c r="Q27"/>
  <c r="Q28"/>
  <c r="Q29"/>
  <c r="R23"/>
  <c r="R25"/>
  <c r="R26"/>
  <c r="R27"/>
  <c r="R28"/>
  <c r="R29"/>
  <c r="S23"/>
  <c r="S25"/>
  <c r="S26"/>
  <c r="S27"/>
  <c r="S28"/>
  <c r="S29"/>
  <c r="T23"/>
  <c r="T25"/>
  <c r="T26"/>
  <c r="T27"/>
  <c r="T28"/>
  <c r="T29"/>
  <c r="U23"/>
  <c r="U25"/>
  <c r="U26"/>
  <c r="U27"/>
  <c r="U28"/>
  <c r="U29"/>
  <c r="V23"/>
  <c r="V25"/>
  <c r="V26"/>
  <c r="V27"/>
  <c r="V28"/>
  <c r="V29"/>
  <c r="W23"/>
  <c r="W25"/>
  <c r="W26"/>
  <c r="W27"/>
  <c r="W28"/>
  <c r="W29"/>
  <c r="X23"/>
  <c r="X25"/>
  <c r="X26"/>
  <c r="X27"/>
  <c r="X28"/>
  <c r="X29"/>
  <c r="Y23"/>
  <c r="Y25"/>
  <c r="Y26"/>
  <c r="Y27"/>
  <c r="Y28"/>
  <c r="Y29"/>
  <c r="Z23"/>
  <c r="Z25"/>
  <c r="Z26"/>
  <c r="Z27"/>
  <c r="Z28"/>
  <c r="Z29"/>
  <c r="AA23"/>
  <c r="AA25"/>
  <c r="AA26"/>
  <c r="AA27"/>
  <c r="AA28"/>
  <c r="AA29"/>
  <c r="AB23"/>
  <c r="AB25"/>
  <c r="AB26"/>
  <c r="AB27"/>
  <c r="AB28"/>
  <c r="AB29"/>
  <c r="AC23"/>
  <c r="AC25"/>
  <c r="AC26"/>
  <c r="AC27"/>
  <c r="AC28"/>
  <c r="AC29"/>
  <c r="AD23"/>
  <c r="AD25"/>
  <c r="AD26"/>
  <c r="AD27"/>
  <c r="AD28"/>
  <c r="AD29"/>
  <c r="AE23"/>
  <c r="AE25"/>
  <c r="AE26"/>
  <c r="AE27"/>
  <c r="AE28"/>
  <c r="AE29"/>
  <c r="AF23"/>
  <c r="AF25"/>
  <c r="AF26"/>
  <c r="AF27"/>
  <c r="AF28"/>
  <c r="AF29"/>
  <c r="B30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B35"/>
  <c r="C37"/>
  <c r="D37"/>
  <c r="D39"/>
  <c r="E37"/>
  <c r="E39"/>
  <c r="F37"/>
  <c r="F39"/>
  <c r="G37"/>
  <c r="G39"/>
  <c r="H37"/>
  <c r="H39"/>
  <c r="I37"/>
  <c r="I39"/>
  <c r="J37"/>
  <c r="J39"/>
  <c r="K37"/>
  <c r="K39"/>
  <c r="L37"/>
  <c r="L39"/>
  <c r="M37"/>
  <c r="M39"/>
  <c r="N37"/>
  <c r="N39"/>
  <c r="O37"/>
  <c r="O39"/>
  <c r="P37"/>
  <c r="P39"/>
  <c r="Q37"/>
  <c r="Q39"/>
  <c r="R37"/>
  <c r="R39"/>
  <c r="S37"/>
  <c r="S39"/>
  <c r="T37"/>
  <c r="T39"/>
  <c r="U37"/>
  <c r="U39"/>
  <c r="V37"/>
  <c r="V39"/>
  <c r="W37"/>
  <c r="W39"/>
  <c r="X37"/>
  <c r="X39"/>
  <c r="Y37"/>
  <c r="Y39"/>
  <c r="Z37"/>
  <c r="Z39"/>
  <c r="AA37"/>
  <c r="AA39"/>
  <c r="AB37"/>
  <c r="AB39"/>
  <c r="AC37"/>
  <c r="AC39"/>
  <c r="AD37"/>
  <c r="AD39"/>
  <c r="AE37"/>
  <c r="AE39"/>
  <c r="AF37"/>
  <c r="AF39"/>
  <c r="C38"/>
  <c r="C39"/>
  <c r="B40"/>
  <c r="B45"/>
  <c r="B13"/>
  <c r="B17"/>
  <c r="B44"/>
  <c r="B46"/>
  <c r="B56"/>
  <c r="B51"/>
  <c r="B52"/>
  <c r="B53"/>
  <c r="B55"/>
  <c r="B57"/>
  <c r="B58"/>
  <c r="B47"/>
</calcChain>
</file>

<file path=xl/sharedStrings.xml><?xml version="1.0" encoding="utf-8"?>
<sst xmlns="http://schemas.openxmlformats.org/spreadsheetml/2006/main" count="65" uniqueCount="61">
  <si>
    <t>Notes:</t>
  </si>
  <si>
    <t>MEAN REVERSION MODEL TO ADJUST EXCESS COMPENSATION</t>
  </si>
  <si>
    <t>Conclusion:</t>
  </si>
  <si>
    <t>Initial Data/Assumptions:</t>
  </si>
  <si>
    <t>Comparative Results:</t>
  </si>
  <si>
    <t>Undervaluation - $</t>
  </si>
  <si>
    <t>Undervaluation - %</t>
  </si>
  <si>
    <t>[5] Year 1 = 1 - Annual Reversion %; Year 2 and forward = prior year % times (1 - Annual Reversion %).</t>
  </si>
  <si>
    <t>[7] Assumed to grow at the long-term sustainable growth rate of the company.</t>
  </si>
  <si>
    <t>[6] 1 minus the Expected Value Factor from [5].</t>
  </si>
  <si>
    <t>[4] 1 divided by number of years from [3].</t>
  </si>
  <si>
    <t>[3] Based on professional judgment of the appraiser, given factors such as the industry, company growth prospects, and the current and future expected number of minority shareholders.</t>
  </si>
  <si>
    <t>Company revenue</t>
  </si>
  <si>
    <t>Officer compensation - actual</t>
  </si>
  <si>
    <t>Officer compensation - market</t>
  </si>
  <si>
    <t>Actual excess compensation over market</t>
  </si>
  <si>
    <t>Equity discount rate</t>
  </si>
  <si>
    <t>Long-term sustainable growth rate</t>
  </si>
  <si>
    <t>Equity capitalization rate</t>
  </si>
  <si>
    <t>After-tax earnings</t>
  </si>
  <si>
    <t>Minority, marketable value</t>
  </si>
  <si>
    <t>Less: PV of mean reversion of expected excess compensation</t>
  </si>
  <si>
    <r>
      <t xml:space="preserve">Years for acceptable excess compensation to revert  </t>
    </r>
    <r>
      <rPr>
        <b/>
        <sz val="11"/>
        <color theme="1"/>
        <rFont val="Calibri"/>
        <scheme val="minor"/>
      </rPr>
      <t>[3]</t>
    </r>
  </si>
  <si>
    <r>
      <t xml:space="preserve">Annual reversion % </t>
    </r>
    <r>
      <rPr>
        <b/>
        <sz val="11"/>
        <color theme="1"/>
        <rFont val="Calibri"/>
        <scheme val="minor"/>
      </rPr>
      <t>[4]</t>
    </r>
  </si>
  <si>
    <r>
      <t xml:space="preserve">Expected value factor </t>
    </r>
    <r>
      <rPr>
        <b/>
        <sz val="11"/>
        <color theme="1"/>
        <rFont val="Calibri"/>
        <scheme val="minor"/>
      </rPr>
      <t>[5]</t>
    </r>
  </si>
  <si>
    <r>
      <t xml:space="preserve">Mean reversion factor </t>
    </r>
    <r>
      <rPr>
        <b/>
        <sz val="11"/>
        <color theme="1"/>
        <rFont val="Calibri"/>
        <scheme val="minor"/>
      </rPr>
      <t>[6]</t>
    </r>
  </si>
  <si>
    <r>
      <t xml:space="preserve">Times: Acceptable excess compensation less actual excess compensation </t>
    </r>
    <r>
      <rPr>
        <b/>
        <sz val="11"/>
        <color theme="1"/>
        <rFont val="Calibri"/>
        <scheme val="minor"/>
      </rPr>
      <t>[7]</t>
    </r>
  </si>
  <si>
    <t>Equals: Mean reversion of excess compensation differential</t>
  </si>
  <si>
    <t>Equals: Calculated excess compensation before company sale adjustment</t>
  </si>
  <si>
    <r>
      <t xml:space="preserve">Plus: Actual excess compensation </t>
    </r>
    <r>
      <rPr>
        <b/>
        <sz val="11"/>
        <color theme="1"/>
        <rFont val="Calibri"/>
        <scheme val="minor"/>
      </rPr>
      <t>[7]</t>
    </r>
  </si>
  <si>
    <t>Mean Reversion Adjustment:</t>
  </si>
  <si>
    <t>Company Sale Adjustment:</t>
  </si>
  <si>
    <t>Times: Calculated excess compensation before company sale adjustment</t>
  </si>
  <si>
    <t>Equals: Expected value of excess compensation</t>
  </si>
  <si>
    <t>Equals: Minority, marketable value</t>
  </si>
  <si>
    <t xml:space="preserve">  Using market compensation of $150,000</t>
  </si>
  <si>
    <t xml:space="preserve">  Using actual compensation of $200,000</t>
  </si>
  <si>
    <t xml:space="preserve">  Using mean reversion of expected excess compensation of $132,000</t>
  </si>
  <si>
    <t>[16] Determined using Gordon Growth Model: after-tax earnings divided by capitalization rate.</t>
  </si>
  <si>
    <r>
      <t xml:space="preserve">[15] Normalized, using </t>
    </r>
    <r>
      <rPr>
        <u/>
        <sz val="11"/>
        <color theme="1"/>
        <rFont val="Calibri"/>
        <scheme val="minor"/>
      </rPr>
      <t>actual</t>
    </r>
    <r>
      <rPr>
        <sz val="11"/>
        <color theme="1"/>
        <rFont val="Calibri"/>
        <family val="2"/>
        <scheme val="minor"/>
      </rPr>
      <t xml:space="preserve"> compensation of $200,000</t>
    </r>
  </si>
  <si>
    <t>[14] Assumes all minority interest discount is reflected in the benefit stream.</t>
  </si>
  <si>
    <t>[13] Determined using Gordon Growth Model: after-tax earnings divided by capitalization rate.</t>
  </si>
  <si>
    <t>[12] Present value of the mean reverson of expected excess compensation. Compensation is assumed to be paid evenly throughout the year.</t>
  </si>
  <si>
    <t>[11] Year 1 = 1 - Annual Chance of Sale Occuring %; Year 2 and forward = prior year % times (1 - Annual Chance of Sale Occuring %).</t>
  </si>
  <si>
    <t>[10] 1 divided by number of years in [8].</t>
  </si>
  <si>
    <t>[9] Based on professional judgment of the appraiser, given factors such as industry M&amp;A activity, potential for company IPO, and age/health of control shareholder.</t>
  </si>
  <si>
    <r>
      <t xml:space="preserve">Present value (mid-year convention, rounded) </t>
    </r>
    <r>
      <rPr>
        <b/>
        <sz val="11"/>
        <rFont val="Calibri"/>
        <scheme val="minor"/>
      </rPr>
      <t>[8]</t>
    </r>
  </si>
  <si>
    <r>
      <t xml:space="preserve">Years until expected sale of company </t>
    </r>
    <r>
      <rPr>
        <b/>
        <sz val="11"/>
        <color theme="1"/>
        <rFont val="Calibri"/>
        <scheme val="minor"/>
      </rPr>
      <t>[9]</t>
    </r>
  </si>
  <si>
    <r>
      <t xml:space="preserve">Annual "chance" of sale occuring </t>
    </r>
    <r>
      <rPr>
        <b/>
        <sz val="11"/>
        <color theme="1"/>
        <rFont val="Calibri"/>
        <scheme val="minor"/>
      </rPr>
      <t>[10]</t>
    </r>
  </si>
  <si>
    <r>
      <t xml:space="preserve">Cumulative probability of company not selling </t>
    </r>
    <r>
      <rPr>
        <b/>
        <sz val="11"/>
        <color theme="1"/>
        <rFont val="Calibri"/>
        <scheme val="minor"/>
      </rPr>
      <t>[11]</t>
    </r>
  </si>
  <si>
    <r>
      <t xml:space="preserve">Present value (mid-year convention, rounded) </t>
    </r>
    <r>
      <rPr>
        <b/>
        <sz val="11"/>
        <rFont val="Calibri"/>
        <scheme val="minor"/>
      </rPr>
      <t>[12]</t>
    </r>
  </si>
  <si>
    <r>
      <t xml:space="preserve">Control, marketable value </t>
    </r>
    <r>
      <rPr>
        <b/>
        <sz val="11"/>
        <color theme="1"/>
        <rFont val="Calibri"/>
        <scheme val="minor"/>
      </rPr>
      <t>[13]</t>
    </r>
  </si>
  <si>
    <r>
      <t xml:space="preserve">Implied minority interest discount </t>
    </r>
    <r>
      <rPr>
        <b/>
        <sz val="11"/>
        <color theme="1"/>
        <rFont val="Calibri"/>
        <scheme val="minor"/>
      </rPr>
      <t>[14]</t>
    </r>
  </si>
  <si>
    <r>
      <t xml:space="preserve">Company expenses </t>
    </r>
    <r>
      <rPr>
        <b/>
        <sz val="11"/>
        <color theme="1"/>
        <rFont val="Calibri"/>
        <scheme val="minor"/>
      </rPr>
      <t>[15]</t>
    </r>
  </si>
  <si>
    <r>
      <t xml:space="preserve">Minority, marketable value </t>
    </r>
    <r>
      <rPr>
        <b/>
        <sz val="11"/>
        <color theme="1"/>
        <rFont val="Calibri"/>
        <scheme val="minor"/>
      </rPr>
      <t>[16]</t>
    </r>
  </si>
  <si>
    <t>[8] Present value of the calculated excess compensation before the company sale adjustment. Compensation is assumed to be paid evenly throughout the year.</t>
  </si>
  <si>
    <r>
      <t xml:space="preserve">Company expenses </t>
    </r>
    <r>
      <rPr>
        <b/>
        <sz val="11"/>
        <color theme="1"/>
        <rFont val="Calibri"/>
        <scheme val="minor"/>
      </rPr>
      <t>[2]</t>
    </r>
  </si>
  <si>
    <r>
      <t xml:space="preserve">[2] Normalized, using </t>
    </r>
    <r>
      <rPr>
        <u/>
        <sz val="11"/>
        <rFont val="Calibri"/>
        <scheme val="minor"/>
      </rPr>
      <t>market</t>
    </r>
    <r>
      <rPr>
        <sz val="11"/>
        <rFont val="Calibri"/>
        <scheme val="minor"/>
      </rPr>
      <t xml:space="preserve"> compensation of $150,000.</t>
    </r>
  </si>
  <si>
    <t>[1] Based on professional judgment of the appraiser, given factors such as the egregiousness of the actual compensation, the company's historical performance, and the dollar amount of profits.</t>
  </si>
  <si>
    <t>Equals: Acceptable excess compensation over market - $</t>
  </si>
  <si>
    <r>
      <t xml:space="preserve">Times:  Acceptable excess compensation over market - % </t>
    </r>
    <r>
      <rPr>
        <b/>
        <sz val="11"/>
        <color theme="1"/>
        <rFont val="Calibri"/>
        <scheme val="minor"/>
      </rPr>
      <t>[1]</t>
    </r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</si>
</sst>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4"/>
      <name val="Calibri"/>
      <scheme val="minor"/>
    </font>
    <font>
      <u/>
      <sz val="11"/>
      <color theme="1"/>
      <name val="Calibri"/>
      <scheme val="minor"/>
    </font>
    <font>
      <u/>
      <sz val="11"/>
      <name val="Calibri"/>
      <scheme val="minor"/>
    </font>
    <font>
      <i/>
      <sz val="11"/>
      <color theme="1"/>
      <name val="Calibri"/>
      <scheme val="minor"/>
    </font>
    <font>
      <u val="singleAccounting"/>
      <sz val="11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9" fontId="0" fillId="0" borderId="0" xfId="3" applyFont="1"/>
    <xf numFmtId="165" fontId="0" fillId="0" borderId="0" xfId="0" applyNumberFormat="1"/>
    <xf numFmtId="9" fontId="0" fillId="0" borderId="0" xfId="0" applyNumberFormat="1"/>
    <xf numFmtId="0" fontId="0" fillId="0" borderId="0" xfId="0" applyBorder="1"/>
    <xf numFmtId="165" fontId="3" fillId="0" borderId="0" xfId="1" applyNumberFormat="1" applyFont="1"/>
    <xf numFmtId="166" fontId="5" fillId="0" borderId="0" xfId="3" applyNumberFormat="1" applyFont="1"/>
    <xf numFmtId="0" fontId="1" fillId="0" borderId="0" xfId="4" applyFill="1" applyBorder="1"/>
    <xf numFmtId="164" fontId="0" fillId="0" borderId="2" xfId="0" applyNumberFormat="1" applyBorder="1"/>
    <xf numFmtId="0" fontId="2" fillId="0" borderId="0" xfId="5" applyFill="1" applyBorder="1"/>
    <xf numFmtId="0" fontId="0" fillId="0" borderId="0" xfId="0" applyFill="1" applyBorder="1"/>
    <xf numFmtId="164" fontId="0" fillId="0" borderId="1" xfId="2" applyNumberFormat="1" applyFont="1" applyBorder="1"/>
    <xf numFmtId="0" fontId="0" fillId="0" borderId="0" xfId="0" applyFill="1"/>
    <xf numFmtId="0" fontId="4" fillId="0" borderId="0" xfId="0" applyFont="1"/>
    <xf numFmtId="0" fontId="10" fillId="0" borderId="0" xfId="0" applyFont="1" applyFill="1"/>
    <xf numFmtId="165" fontId="5" fillId="0" borderId="0" xfId="0" applyNumberFormat="1" applyFont="1"/>
    <xf numFmtId="164" fontId="5" fillId="0" borderId="0" xfId="2" applyNumberFormat="1" applyFont="1"/>
    <xf numFmtId="165" fontId="5" fillId="0" borderId="0" xfId="1" applyNumberFormat="1" applyFont="1"/>
    <xf numFmtId="166" fontId="4" fillId="0" borderId="2" xfId="3" applyNumberFormat="1" applyFont="1" applyBorder="1"/>
    <xf numFmtId="165" fontId="5" fillId="0" borderId="0" xfId="0" applyNumberFormat="1" applyFont="1" applyFill="1" applyBorder="1"/>
    <xf numFmtId="9" fontId="1" fillId="0" borderId="0" xfId="4" applyNumberFormat="1" applyFill="1" applyBorder="1"/>
    <xf numFmtId="0" fontId="0" fillId="0" borderId="0" xfId="4" applyFont="1" applyFill="1" applyBorder="1"/>
    <xf numFmtId="0" fontId="0" fillId="4" borderId="4" xfId="0" applyFill="1" applyBorder="1"/>
    <xf numFmtId="0" fontId="0" fillId="4" borderId="5" xfId="0" applyFill="1" applyBorder="1"/>
    <xf numFmtId="164" fontId="0" fillId="0" borderId="0" xfId="0" applyNumberFormat="1" applyFill="1"/>
    <xf numFmtId="165" fontId="0" fillId="0" borderId="0" xfId="1" applyNumberFormat="1" applyFont="1"/>
    <xf numFmtId="0" fontId="8" fillId="4" borderId="3" xfId="0" applyFont="1" applyFill="1" applyBorder="1" applyAlignment="1">
      <alignment horizontal="center" vertical="center"/>
    </xf>
    <xf numFmtId="0" fontId="9" fillId="4" borderId="3" xfId="5" applyFont="1" applyFill="1" applyBorder="1" applyAlignment="1">
      <alignment horizontal="center" vertical="center"/>
    </xf>
    <xf numFmtId="165" fontId="1" fillId="0" borderId="6" xfId="1" applyNumberFormat="1" applyFont="1" applyBorder="1"/>
    <xf numFmtId="165" fontId="1" fillId="0" borderId="6" xfId="0" applyNumberFormat="1" applyFont="1" applyBorder="1"/>
    <xf numFmtId="165" fontId="0" fillId="0" borderId="0" xfId="1" applyNumberFormat="1" applyFont="1" applyFill="1"/>
    <xf numFmtId="0" fontId="13" fillId="0" borderId="0" xfId="0" applyFont="1"/>
    <xf numFmtId="165" fontId="0" fillId="0" borderId="6" xfId="3" applyNumberFormat="1" applyFont="1" applyBorder="1"/>
    <xf numFmtId="9" fontId="0" fillId="0" borderId="0" xfId="3" applyFont="1" applyBorder="1"/>
    <xf numFmtId="165" fontId="0" fillId="0" borderId="6" xfId="0" applyNumberFormat="1" applyBorder="1"/>
    <xf numFmtId="0" fontId="9" fillId="4" borderId="3" xfId="4" applyFont="1" applyFill="1" applyBorder="1" applyAlignment="1">
      <alignment horizontal="center" vertical="center"/>
    </xf>
    <xf numFmtId="0" fontId="4" fillId="4" borderId="4" xfId="4" applyFont="1" applyFill="1" applyBorder="1"/>
    <xf numFmtId="165" fontId="14" fillId="4" borderId="4" xfId="1" applyNumberFormat="1" applyFont="1" applyFill="1" applyBorder="1" applyAlignment="1">
      <alignment vertical="center"/>
    </xf>
    <xf numFmtId="165" fontId="14" fillId="4" borderId="4" xfId="1" applyNumberFormat="1" applyFont="1" applyFill="1" applyBorder="1"/>
    <xf numFmtId="165" fontId="14" fillId="4" borderId="5" xfId="1" applyNumberFormat="1" applyFont="1" applyFill="1" applyBorder="1"/>
    <xf numFmtId="164" fontId="0" fillId="0" borderId="0" xfId="0" applyNumberFormat="1" applyBorder="1"/>
    <xf numFmtId="165" fontId="5" fillId="0" borderId="6" xfId="1" applyNumberFormat="1" applyFont="1" applyBorder="1"/>
    <xf numFmtId="9" fontId="5" fillId="0" borderId="6" xfId="3" applyFont="1" applyBorder="1"/>
    <xf numFmtId="0" fontId="4" fillId="0" borderId="0" xfId="0" applyFont="1" applyFill="1"/>
  </cellXfs>
  <cellStyles count="138">
    <cellStyle name="40% - Accent4" xfId="4" builtinId="43"/>
    <cellStyle name="60% - Accent4" xfId="5" builtinId="44"/>
    <cellStyle name="Comma" xfId="1" builtinId="3"/>
    <cellStyle name="Currency" xfId="2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D77"/>
  <sheetViews>
    <sheetView tabSelected="1" topLeftCell="A31" zoomScale="75" zoomScaleNormal="75" zoomScalePageLayoutView="150" workbookViewId="0">
      <selection activeCell="A31" sqref="A31"/>
    </sheetView>
  </sheetViews>
  <sheetFormatPr defaultColWidth="8.85546875" defaultRowHeight="15"/>
  <cols>
    <col min="1" max="1" width="58.7109375" customWidth="1"/>
    <col min="2" max="2" width="10.7109375" customWidth="1"/>
    <col min="3" max="20" width="9.28515625" bestFit="1" customWidth="1"/>
  </cols>
  <sheetData>
    <row r="1" spans="1:32" ht="18.75">
      <c r="A1" s="15" t="s">
        <v>1</v>
      </c>
    </row>
    <row r="3" spans="1:32" ht="20.100000000000001" customHeight="1">
      <c r="A3" s="27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4"/>
    </row>
    <row r="5" spans="1:32">
      <c r="A5" t="s">
        <v>13</v>
      </c>
      <c r="B5" s="17">
        <v>200000</v>
      </c>
    </row>
    <row r="6" spans="1:32">
      <c r="A6" t="s">
        <v>14</v>
      </c>
      <c r="B6" s="42">
        <v>150000</v>
      </c>
    </row>
    <row r="7" spans="1:32">
      <c r="A7" t="s">
        <v>15</v>
      </c>
      <c r="B7" s="41">
        <f>B5-B6</f>
        <v>50000</v>
      </c>
    </row>
    <row r="8" spans="1:32">
      <c r="A8" t="s">
        <v>60</v>
      </c>
      <c r="B8" s="43">
        <v>0.2</v>
      </c>
    </row>
    <row r="9" spans="1:32" ht="15.75" thickBot="1">
      <c r="A9" t="s">
        <v>59</v>
      </c>
      <c r="B9" s="12">
        <f>B6*B8</f>
        <v>30000</v>
      </c>
    </row>
    <row r="10" spans="1:32" ht="15.75" thickTop="1"/>
    <row r="11" spans="1:32">
      <c r="A11" t="s">
        <v>12</v>
      </c>
      <c r="B11" s="17">
        <v>1000000</v>
      </c>
    </row>
    <row r="12" spans="1:32">
      <c r="A12" t="s">
        <v>56</v>
      </c>
      <c r="B12" s="18">
        <v>900000</v>
      </c>
      <c r="C12" s="32" t="s">
        <v>35</v>
      </c>
    </row>
    <row r="13" spans="1:32" ht="15.75" thickBot="1">
      <c r="A13" t="s">
        <v>19</v>
      </c>
      <c r="B13" s="9">
        <f>B11-B12</f>
        <v>100000</v>
      </c>
    </row>
    <row r="14" spans="1:32" ht="15.75" thickTop="1"/>
    <row r="15" spans="1:32">
      <c r="A15" t="s">
        <v>16</v>
      </c>
      <c r="B15" s="7">
        <v>0.23499999999999999</v>
      </c>
    </row>
    <row r="16" spans="1:32">
      <c r="A16" t="s">
        <v>17</v>
      </c>
      <c r="B16" s="7">
        <v>3.5000000000000003E-2</v>
      </c>
    </row>
    <row r="17" spans="1:56" ht="15.75" thickBot="1">
      <c r="A17" t="s">
        <v>18</v>
      </c>
      <c r="B17" s="19">
        <f>B15-B16</f>
        <v>0.19999999999999998</v>
      </c>
    </row>
    <row r="18" spans="1:56" s="5" customFormat="1" ht="15.75" thickTop="1"/>
    <row r="19" spans="1:56" s="8" customFormat="1" ht="20.100000000000001" customHeight="1">
      <c r="A19" s="36" t="s">
        <v>30</v>
      </c>
      <c r="B19" s="37"/>
      <c r="C19" s="38">
        <v>1</v>
      </c>
      <c r="D19" s="39">
        <f>C19+1</f>
        <v>2</v>
      </c>
      <c r="E19" s="39">
        <f t="shared" ref="E19:AF19" si="0">D19+1</f>
        <v>3</v>
      </c>
      <c r="F19" s="39">
        <f t="shared" si="0"/>
        <v>4</v>
      </c>
      <c r="G19" s="39">
        <f t="shared" si="0"/>
        <v>5</v>
      </c>
      <c r="H19" s="39">
        <f t="shared" si="0"/>
        <v>6</v>
      </c>
      <c r="I19" s="39">
        <f t="shared" si="0"/>
        <v>7</v>
      </c>
      <c r="J19" s="39">
        <f t="shared" si="0"/>
        <v>8</v>
      </c>
      <c r="K19" s="39">
        <f t="shared" si="0"/>
        <v>9</v>
      </c>
      <c r="L19" s="39">
        <f t="shared" si="0"/>
        <v>10</v>
      </c>
      <c r="M19" s="39">
        <f t="shared" si="0"/>
        <v>11</v>
      </c>
      <c r="N19" s="39">
        <f t="shared" si="0"/>
        <v>12</v>
      </c>
      <c r="O19" s="39">
        <f t="shared" si="0"/>
        <v>13</v>
      </c>
      <c r="P19" s="39">
        <f t="shared" si="0"/>
        <v>14</v>
      </c>
      <c r="Q19" s="39">
        <f t="shared" si="0"/>
        <v>15</v>
      </c>
      <c r="R19" s="39">
        <f t="shared" si="0"/>
        <v>16</v>
      </c>
      <c r="S19" s="39">
        <f t="shared" si="0"/>
        <v>17</v>
      </c>
      <c r="T19" s="39">
        <f t="shared" si="0"/>
        <v>18</v>
      </c>
      <c r="U19" s="39">
        <f t="shared" si="0"/>
        <v>19</v>
      </c>
      <c r="V19" s="39">
        <f t="shared" si="0"/>
        <v>20</v>
      </c>
      <c r="W19" s="39">
        <f t="shared" si="0"/>
        <v>21</v>
      </c>
      <c r="X19" s="39">
        <f t="shared" si="0"/>
        <v>22</v>
      </c>
      <c r="Y19" s="39">
        <f t="shared" si="0"/>
        <v>23</v>
      </c>
      <c r="Z19" s="39">
        <f t="shared" si="0"/>
        <v>24</v>
      </c>
      <c r="AA19" s="39">
        <f t="shared" si="0"/>
        <v>25</v>
      </c>
      <c r="AB19" s="39">
        <f t="shared" si="0"/>
        <v>26</v>
      </c>
      <c r="AC19" s="39">
        <f t="shared" si="0"/>
        <v>27</v>
      </c>
      <c r="AD19" s="39">
        <f t="shared" si="0"/>
        <v>28</v>
      </c>
      <c r="AE19" s="39">
        <f t="shared" si="0"/>
        <v>29</v>
      </c>
      <c r="AF19" s="40">
        <f t="shared" si="0"/>
        <v>30</v>
      </c>
    </row>
    <row r="20" spans="1:56" s="8" customFormat="1"/>
    <row r="21" spans="1:56" s="8" customFormat="1">
      <c r="A21" s="22" t="s">
        <v>22</v>
      </c>
      <c r="B21" s="20">
        <v>5</v>
      </c>
    </row>
    <row r="22" spans="1:56" s="8" customFormat="1">
      <c r="A22" s="22" t="s">
        <v>23</v>
      </c>
      <c r="B22" s="21">
        <f>1/B21</f>
        <v>0.2</v>
      </c>
    </row>
    <row r="23" spans="1:56" s="8" customFormat="1">
      <c r="A23" s="13" t="s">
        <v>24</v>
      </c>
      <c r="B23"/>
      <c r="C23" s="4">
        <f>1-B22</f>
        <v>0.8</v>
      </c>
      <c r="D23" s="2">
        <f t="shared" ref="D23:AF23" si="1">C23*(1-$B22)</f>
        <v>0.64000000000000012</v>
      </c>
      <c r="E23" s="2">
        <f t="shared" si="1"/>
        <v>0.51200000000000012</v>
      </c>
      <c r="F23" s="2">
        <f t="shared" si="1"/>
        <v>0.40960000000000013</v>
      </c>
      <c r="G23" s="2">
        <f t="shared" si="1"/>
        <v>0.32768000000000014</v>
      </c>
      <c r="H23" s="2">
        <f t="shared" si="1"/>
        <v>0.2621440000000001</v>
      </c>
      <c r="I23" s="2">
        <f t="shared" si="1"/>
        <v>0.2097152000000001</v>
      </c>
      <c r="J23" s="2">
        <f t="shared" si="1"/>
        <v>0.16777216000000009</v>
      </c>
      <c r="K23" s="2">
        <f t="shared" si="1"/>
        <v>0.13421772800000006</v>
      </c>
      <c r="L23" s="2">
        <f t="shared" si="1"/>
        <v>0.10737418240000006</v>
      </c>
      <c r="M23" s="2">
        <f t="shared" si="1"/>
        <v>8.589934592000005E-2</v>
      </c>
      <c r="N23" s="2">
        <f t="shared" si="1"/>
        <v>6.871947673600004E-2</v>
      </c>
      <c r="O23" s="2">
        <f t="shared" si="1"/>
        <v>5.4975581388800036E-2</v>
      </c>
      <c r="P23" s="2">
        <f t="shared" si="1"/>
        <v>4.3980465111040035E-2</v>
      </c>
      <c r="Q23" s="2">
        <f t="shared" si="1"/>
        <v>3.518437208883203E-2</v>
      </c>
      <c r="R23" s="2">
        <f t="shared" si="1"/>
        <v>2.8147497671065627E-2</v>
      </c>
      <c r="S23" s="2">
        <f t="shared" si="1"/>
        <v>2.2517998136852502E-2</v>
      </c>
      <c r="T23" s="2">
        <f t="shared" si="1"/>
        <v>1.8014398509482003E-2</v>
      </c>
      <c r="U23" s="2">
        <f t="shared" si="1"/>
        <v>1.4411518807585602E-2</v>
      </c>
      <c r="V23" s="2">
        <f t="shared" si="1"/>
        <v>1.1529215046068483E-2</v>
      </c>
      <c r="W23" s="2">
        <f t="shared" si="1"/>
        <v>9.2233720368547871E-3</v>
      </c>
      <c r="X23" s="2">
        <f t="shared" si="1"/>
        <v>7.3786976294838297E-3</v>
      </c>
      <c r="Y23" s="2">
        <f t="shared" si="1"/>
        <v>5.9029581035870641E-3</v>
      </c>
      <c r="Z23" s="2">
        <f t="shared" si="1"/>
        <v>4.7223664828696518E-3</v>
      </c>
      <c r="AA23" s="2">
        <f t="shared" si="1"/>
        <v>3.7778931862957215E-3</v>
      </c>
      <c r="AB23" s="2">
        <f t="shared" si="1"/>
        <v>3.0223145490365774E-3</v>
      </c>
      <c r="AC23" s="2">
        <f t="shared" si="1"/>
        <v>2.4178516392292619E-3</v>
      </c>
      <c r="AD23" s="2">
        <f t="shared" si="1"/>
        <v>1.9342813113834097E-3</v>
      </c>
      <c r="AE23" s="2">
        <f t="shared" si="1"/>
        <v>1.5474250491067279E-3</v>
      </c>
      <c r="AF23" s="2">
        <f t="shared" si="1"/>
        <v>1.2379400392853823E-3</v>
      </c>
    </row>
    <row r="24" spans="1:56">
      <c r="A24" s="13"/>
    </row>
    <row r="25" spans="1:56">
      <c r="A25" s="13" t="s">
        <v>25</v>
      </c>
      <c r="C25" s="34">
        <f t="shared" ref="C25:AF25" si="2">1-C23</f>
        <v>0.19999999999999996</v>
      </c>
      <c r="D25" s="34">
        <f t="shared" si="2"/>
        <v>0.35999999999999988</v>
      </c>
      <c r="E25" s="34">
        <f t="shared" si="2"/>
        <v>0.48799999999999988</v>
      </c>
      <c r="F25" s="34">
        <f t="shared" si="2"/>
        <v>0.59039999999999981</v>
      </c>
      <c r="G25" s="34">
        <f t="shared" si="2"/>
        <v>0.67231999999999981</v>
      </c>
      <c r="H25" s="34">
        <f t="shared" si="2"/>
        <v>0.73785599999999985</v>
      </c>
      <c r="I25" s="34">
        <f t="shared" si="2"/>
        <v>0.7902847999999999</v>
      </c>
      <c r="J25" s="34">
        <f t="shared" si="2"/>
        <v>0.83222783999999994</v>
      </c>
      <c r="K25" s="34">
        <f t="shared" si="2"/>
        <v>0.86578227199999991</v>
      </c>
      <c r="L25" s="34">
        <f t="shared" si="2"/>
        <v>0.89262581759999993</v>
      </c>
      <c r="M25" s="34">
        <f t="shared" si="2"/>
        <v>0.91410065407999996</v>
      </c>
      <c r="N25" s="34">
        <f t="shared" si="2"/>
        <v>0.93128052326400002</v>
      </c>
      <c r="O25" s="34">
        <f t="shared" si="2"/>
        <v>0.94502441861120001</v>
      </c>
      <c r="P25" s="34">
        <f t="shared" si="2"/>
        <v>0.95601953488895997</v>
      </c>
      <c r="Q25" s="34">
        <f t="shared" si="2"/>
        <v>0.96481562791116793</v>
      </c>
      <c r="R25" s="34">
        <f t="shared" si="2"/>
        <v>0.97185250232893439</v>
      </c>
      <c r="S25" s="34">
        <f t="shared" si="2"/>
        <v>0.97748200186314749</v>
      </c>
      <c r="T25" s="34">
        <f t="shared" si="2"/>
        <v>0.98198560149051795</v>
      </c>
      <c r="U25" s="34">
        <f t="shared" si="2"/>
        <v>0.98558848119241438</v>
      </c>
      <c r="V25" s="34">
        <f t="shared" si="2"/>
        <v>0.98847078495393148</v>
      </c>
      <c r="W25" s="34">
        <f t="shared" si="2"/>
        <v>0.99077662796314525</v>
      </c>
      <c r="X25" s="34">
        <f t="shared" si="2"/>
        <v>0.99262130237051616</v>
      </c>
      <c r="Y25" s="34">
        <f t="shared" si="2"/>
        <v>0.9940970418964129</v>
      </c>
      <c r="Z25" s="34">
        <f t="shared" si="2"/>
        <v>0.99527763351713039</v>
      </c>
      <c r="AA25" s="34">
        <f t="shared" si="2"/>
        <v>0.99622210681370427</v>
      </c>
      <c r="AB25" s="34">
        <f t="shared" si="2"/>
        <v>0.99697768545096344</v>
      </c>
      <c r="AC25" s="34">
        <f t="shared" si="2"/>
        <v>0.99758214836077075</v>
      </c>
      <c r="AD25" s="34">
        <f t="shared" si="2"/>
        <v>0.9980657186886166</v>
      </c>
      <c r="AE25" s="34">
        <f t="shared" si="2"/>
        <v>0.99845257495089323</v>
      </c>
      <c r="AF25" s="34">
        <f t="shared" si="2"/>
        <v>0.99876205996071465</v>
      </c>
    </row>
    <row r="26" spans="1:56">
      <c r="A26" s="13" t="s">
        <v>26</v>
      </c>
      <c r="B26" s="1">
        <f>B9-B7</f>
        <v>-20000</v>
      </c>
      <c r="C26" s="35">
        <f>B26</f>
        <v>-20000</v>
      </c>
      <c r="D26" s="35">
        <f t="shared" ref="D26:AF26" si="3">C26*(1+$B16)</f>
        <v>-20700</v>
      </c>
      <c r="E26" s="35">
        <f t="shared" si="3"/>
        <v>-21424.5</v>
      </c>
      <c r="F26" s="35">
        <f t="shared" si="3"/>
        <v>-22174.357499999998</v>
      </c>
      <c r="G26" s="35">
        <f t="shared" si="3"/>
        <v>-22950.460012499996</v>
      </c>
      <c r="H26" s="35">
        <f t="shared" si="3"/>
        <v>-23753.726112937493</v>
      </c>
      <c r="I26" s="35">
        <f t="shared" si="3"/>
        <v>-24585.106526890304</v>
      </c>
      <c r="J26" s="35">
        <f t="shared" si="3"/>
        <v>-25445.585255331462</v>
      </c>
      <c r="K26" s="35">
        <f t="shared" si="3"/>
        <v>-26336.18073926806</v>
      </c>
      <c r="L26" s="35">
        <f t="shared" si="3"/>
        <v>-27257.947065142442</v>
      </c>
      <c r="M26" s="35">
        <f t="shared" si="3"/>
        <v>-28211.975212422425</v>
      </c>
      <c r="N26" s="35">
        <f t="shared" si="3"/>
        <v>-29199.394344857206</v>
      </c>
      <c r="O26" s="35">
        <f t="shared" si="3"/>
        <v>-30221.373146927206</v>
      </c>
      <c r="P26" s="35">
        <f t="shared" si="3"/>
        <v>-31279.121207069657</v>
      </c>
      <c r="Q26" s="35">
        <f t="shared" si="3"/>
        <v>-32373.890449317092</v>
      </c>
      <c r="R26" s="35">
        <f t="shared" si="3"/>
        <v>-33506.97661504319</v>
      </c>
      <c r="S26" s="35">
        <f t="shared" si="3"/>
        <v>-34679.720796569702</v>
      </c>
      <c r="T26" s="35">
        <f t="shared" si="3"/>
        <v>-35893.511024449639</v>
      </c>
      <c r="U26" s="35">
        <f t="shared" si="3"/>
        <v>-37149.78391030537</v>
      </c>
      <c r="V26" s="35">
        <f t="shared" si="3"/>
        <v>-38450.026347166058</v>
      </c>
      <c r="W26" s="35">
        <f t="shared" si="3"/>
        <v>-39795.777269316866</v>
      </c>
      <c r="X26" s="35">
        <f t="shared" si="3"/>
        <v>-41188.629473742956</v>
      </c>
      <c r="Y26" s="35">
        <f t="shared" si="3"/>
        <v>-42630.231505323958</v>
      </c>
      <c r="Z26" s="35">
        <f t="shared" si="3"/>
        <v>-44122.289608010295</v>
      </c>
      <c r="AA26" s="35">
        <f t="shared" si="3"/>
        <v>-45666.569744290653</v>
      </c>
      <c r="AB26" s="35">
        <f t="shared" si="3"/>
        <v>-47264.899685340824</v>
      </c>
      <c r="AC26" s="35">
        <f t="shared" si="3"/>
        <v>-48919.171174327748</v>
      </c>
      <c r="AD26" s="35">
        <f t="shared" si="3"/>
        <v>-50631.342165429218</v>
      </c>
      <c r="AE26" s="35">
        <f t="shared" si="3"/>
        <v>-52403.439141219234</v>
      </c>
      <c r="AF26" s="35">
        <f t="shared" si="3"/>
        <v>-54237.559511161904</v>
      </c>
    </row>
    <row r="27" spans="1:56" ht="14.1" customHeight="1">
      <c r="A27" s="13" t="s">
        <v>27</v>
      </c>
      <c r="C27" s="3">
        <f>C25*C26</f>
        <v>-3999.9999999999991</v>
      </c>
      <c r="D27" s="3">
        <f t="shared" ref="D27:F27" si="4">D25*D26</f>
        <v>-7451.9999999999973</v>
      </c>
      <c r="E27" s="3">
        <f t="shared" si="4"/>
        <v>-10455.155999999997</v>
      </c>
      <c r="F27" s="3">
        <f t="shared" si="4"/>
        <v>-13091.740667999995</v>
      </c>
      <c r="G27" s="3">
        <f t="shared" ref="G27" si="5">G25*G26</f>
        <v>-15430.053275603994</v>
      </c>
      <c r="H27" s="3">
        <f t="shared" ref="H27:I27" si="6">H25*H26</f>
        <v>-17526.829334787602</v>
      </c>
      <c r="I27" s="3">
        <f t="shared" si="6"/>
        <v>-19429.235994582195</v>
      </c>
      <c r="J27" s="3">
        <f t="shared" ref="J27" si="7">J25*J26</f>
        <v>-21176.524454580351</v>
      </c>
      <c r="K27" s="3">
        <f t="shared" ref="K27:L27" si="8">K25*K26</f>
        <v>-22801.398396246139</v>
      </c>
      <c r="L27" s="3">
        <f t="shared" si="8"/>
        <v>-24331.147285120289</v>
      </c>
      <c r="M27" s="3">
        <f t="shared" ref="M27" si="9">M25*M26</f>
        <v>-25788.584994564084</v>
      </c>
      <c r="N27" s="3">
        <f t="shared" ref="N27:O27" si="10">N25*N26</f>
        <v>-27192.827244470504</v>
      </c>
      <c r="O27" s="3">
        <f t="shared" si="10"/>
        <v>-28559.935587807016</v>
      </c>
      <c r="P27" s="3">
        <f t="shared" ref="P27" si="11">P25*P26</f>
        <v>-29903.450908118139</v>
      </c>
      <c r="Q27" s="3">
        <f t="shared" ref="Q27:R27" si="12">Q25*Q26</f>
        <v>-31234.835441785232</v>
      </c>
      <c r="R27" s="3">
        <f t="shared" si="12"/>
        <v>-32563.83906880681</v>
      </c>
      <c r="S27" s="3">
        <f t="shared" ref="S27" si="13">S25*S26</f>
        <v>-33898.802908285979</v>
      </c>
      <c r="T27" s="3">
        <f t="shared" ref="T27:U27" si="14">T25*T26</f>
        <v>-35246.911012950717</v>
      </c>
      <c r="U27" s="3">
        <f t="shared" si="14"/>
        <v>-36614.399100784263</v>
      </c>
      <c r="V27" s="3">
        <f t="shared" ref="V27" si="15">V25*V26</f>
        <v>-38006.727724882578</v>
      </c>
      <c r="W27" s="3">
        <f t="shared" ref="W27:X27" si="16">W25*W26</f>
        <v>-39428.726010066152</v>
      </c>
      <c r="X27" s="3">
        <f t="shared" si="16"/>
        <v>-40884.71103108336</v>
      </c>
      <c r="Y27" s="3">
        <f t="shared" ref="Y27" si="17">Y25*Y26</f>
        <v>-42378.587034801814</v>
      </c>
      <c r="Z27" s="3">
        <f t="shared" ref="Z27:AA27" si="18">Z25*Z26</f>
        <v>-43913.927986417963</v>
      </c>
      <c r="AA27" s="3">
        <f t="shared" si="18"/>
        <v>-45494.046321612201</v>
      </c>
      <c r="AB27" s="3">
        <f t="shared" ref="AB27" si="19">AB25*AB26</f>
        <v>-47122.050291363063</v>
      </c>
      <c r="AC27" s="3">
        <f t="shared" ref="AC27:AD27" si="20">AC25*AC26</f>
        <v>-48800.891876114161</v>
      </c>
      <c r="AD27" s="3">
        <f t="shared" si="20"/>
        <v>-50533.406906508368</v>
      </c>
      <c r="AE27" s="3">
        <f t="shared" ref="AE27" si="21">AE25*AE26</f>
        <v>-52322.348746832773</v>
      </c>
      <c r="AF27" s="3">
        <f t="shared" ref="AF27" si="22">AF25*AF26</f>
        <v>-54170.416664609918</v>
      </c>
    </row>
    <row r="28" spans="1:56">
      <c r="A28" s="13" t="s">
        <v>29</v>
      </c>
      <c r="B28" s="1">
        <f>B7</f>
        <v>50000</v>
      </c>
      <c r="C28" s="29">
        <f>B28</f>
        <v>50000</v>
      </c>
      <c r="D28" s="30">
        <f t="shared" ref="D28:AF28" si="23">C28*(1+$B16)</f>
        <v>51749.999999999993</v>
      </c>
      <c r="E28" s="30">
        <f t="shared" si="23"/>
        <v>53561.249999999985</v>
      </c>
      <c r="F28" s="30">
        <f t="shared" si="23"/>
        <v>55435.893749999981</v>
      </c>
      <c r="G28" s="30">
        <f t="shared" si="23"/>
        <v>57376.150031249977</v>
      </c>
      <c r="H28" s="30">
        <f t="shared" si="23"/>
        <v>59384.315282343719</v>
      </c>
      <c r="I28" s="30">
        <f t="shared" si="23"/>
        <v>61462.766317225745</v>
      </c>
      <c r="J28" s="30">
        <f t="shared" si="23"/>
        <v>63613.96313832864</v>
      </c>
      <c r="K28" s="30">
        <f t="shared" si="23"/>
        <v>65840.451848170138</v>
      </c>
      <c r="L28" s="30">
        <f t="shared" si="23"/>
        <v>68144.867662856093</v>
      </c>
      <c r="M28" s="30">
        <f t="shared" si="23"/>
        <v>70529.938031056052</v>
      </c>
      <c r="N28" s="30">
        <f t="shared" si="23"/>
        <v>72998.485862143003</v>
      </c>
      <c r="O28" s="30">
        <f t="shared" si="23"/>
        <v>75553.432867317999</v>
      </c>
      <c r="P28" s="30">
        <f t="shared" si="23"/>
        <v>78197.803017674116</v>
      </c>
      <c r="Q28" s="30">
        <f t="shared" si="23"/>
        <v>80934.726123292698</v>
      </c>
      <c r="R28" s="30">
        <f t="shared" si="23"/>
        <v>83767.441537607941</v>
      </c>
      <c r="S28" s="30">
        <f t="shared" si="23"/>
        <v>86699.301991424218</v>
      </c>
      <c r="T28" s="30">
        <f t="shared" si="23"/>
        <v>89733.777561124065</v>
      </c>
      <c r="U28" s="30">
        <f t="shared" si="23"/>
        <v>92874.459775763404</v>
      </c>
      <c r="V28" s="30">
        <f t="shared" si="23"/>
        <v>96125.065867915109</v>
      </c>
      <c r="W28" s="30">
        <f t="shared" si="23"/>
        <v>99489.443173292137</v>
      </c>
      <c r="X28" s="30">
        <f t="shared" si="23"/>
        <v>102971.57368435735</v>
      </c>
      <c r="Y28" s="30">
        <f t="shared" si="23"/>
        <v>106575.57876330985</v>
      </c>
      <c r="Z28" s="30">
        <f t="shared" si="23"/>
        <v>110305.72402002569</v>
      </c>
      <c r="AA28" s="30">
        <f t="shared" si="23"/>
        <v>114166.42436072658</v>
      </c>
      <c r="AB28" s="30">
        <f t="shared" si="23"/>
        <v>118162.249213352</v>
      </c>
      <c r="AC28" s="30">
        <f t="shared" si="23"/>
        <v>122297.92793581932</v>
      </c>
      <c r="AD28" s="30">
        <f t="shared" si="23"/>
        <v>126578.35541357298</v>
      </c>
      <c r="AE28" s="30">
        <f t="shared" si="23"/>
        <v>131008.59785304802</v>
      </c>
      <c r="AF28" s="30">
        <f t="shared" si="23"/>
        <v>135593.89877790469</v>
      </c>
    </row>
    <row r="29" spans="1:56">
      <c r="A29" s="13" t="s">
        <v>28</v>
      </c>
      <c r="C29" s="3">
        <f t="shared" ref="C29:AF29" si="24">C27+C28</f>
        <v>46000</v>
      </c>
      <c r="D29" s="3">
        <f t="shared" si="24"/>
        <v>44297.999999999993</v>
      </c>
      <c r="E29" s="3">
        <f t="shared" si="24"/>
        <v>43106.09399999999</v>
      </c>
      <c r="F29" s="3">
        <f t="shared" si="24"/>
        <v>42344.15308199999</v>
      </c>
      <c r="G29" s="3">
        <f t="shared" si="24"/>
        <v>41946.09675564598</v>
      </c>
      <c r="H29" s="3">
        <f t="shared" si="24"/>
        <v>41857.485947556117</v>
      </c>
      <c r="I29" s="3">
        <f t="shared" si="24"/>
        <v>42033.53032264355</v>
      </c>
      <c r="J29" s="3">
        <f t="shared" si="24"/>
        <v>42437.438683748289</v>
      </c>
      <c r="K29" s="3">
        <f t="shared" si="24"/>
        <v>43039.053451924003</v>
      </c>
      <c r="L29" s="3">
        <f t="shared" si="24"/>
        <v>43813.720377735808</v>
      </c>
      <c r="M29" s="3">
        <f t="shared" si="24"/>
        <v>44741.353036491972</v>
      </c>
      <c r="N29" s="3">
        <f t="shared" si="24"/>
        <v>45805.658617672496</v>
      </c>
      <c r="O29" s="3">
        <f t="shared" si="24"/>
        <v>46993.497279510979</v>
      </c>
      <c r="P29" s="3">
        <f t="shared" si="24"/>
        <v>48294.352109555977</v>
      </c>
      <c r="Q29" s="3">
        <f t="shared" si="24"/>
        <v>49699.890681507466</v>
      </c>
      <c r="R29" s="3">
        <f t="shared" si="24"/>
        <v>51203.602468801131</v>
      </c>
      <c r="S29" s="3">
        <f t="shared" si="24"/>
        <v>52800.499083138238</v>
      </c>
      <c r="T29" s="3">
        <f t="shared" si="24"/>
        <v>54486.866548173348</v>
      </c>
      <c r="U29" s="3">
        <f t="shared" si="24"/>
        <v>56260.06067497914</v>
      </c>
      <c r="V29" s="3">
        <f t="shared" si="24"/>
        <v>58118.338143032532</v>
      </c>
      <c r="W29" s="3">
        <f t="shared" si="24"/>
        <v>60060.717163225985</v>
      </c>
      <c r="X29" s="3">
        <f t="shared" si="24"/>
        <v>62086.862653273995</v>
      </c>
      <c r="Y29" s="3">
        <f t="shared" si="24"/>
        <v>64196.991728508037</v>
      </c>
      <c r="Z29" s="3">
        <f t="shared" si="24"/>
        <v>66391.796033607738</v>
      </c>
      <c r="AA29" s="3">
        <f t="shared" si="24"/>
        <v>68672.378039114381</v>
      </c>
      <c r="AB29" s="3">
        <f t="shared" si="24"/>
        <v>71040.198921988936</v>
      </c>
      <c r="AC29" s="3">
        <f t="shared" si="24"/>
        <v>73497.036059705162</v>
      </c>
      <c r="AD29" s="3">
        <f t="shared" si="24"/>
        <v>76044.948507064604</v>
      </c>
      <c r="AE29" s="3">
        <f t="shared" si="24"/>
        <v>78686.249106215255</v>
      </c>
      <c r="AF29" s="3">
        <f t="shared" si="24"/>
        <v>81423.482113294769</v>
      </c>
    </row>
    <row r="30" spans="1:56">
      <c r="A30" s="14" t="s">
        <v>46</v>
      </c>
      <c r="B30" s="1">
        <f>ROUND(NPV(B15,C29:AF29)*(1+B15/2),-3)</f>
        <v>211000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56" s="11" customForma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1" customFormat="1" ht="20.100000000000001" customHeight="1">
      <c r="A32" s="28" t="s">
        <v>31</v>
      </c>
      <c r="B32" s="37"/>
      <c r="C32" s="38">
        <v>1</v>
      </c>
      <c r="D32" s="39">
        <f>C32+1</f>
        <v>2</v>
      </c>
      <c r="E32" s="39">
        <f t="shared" ref="E32:AF32" si="25">D32+1</f>
        <v>3</v>
      </c>
      <c r="F32" s="39">
        <f t="shared" si="25"/>
        <v>4</v>
      </c>
      <c r="G32" s="39">
        <f t="shared" si="25"/>
        <v>5</v>
      </c>
      <c r="H32" s="39">
        <f t="shared" si="25"/>
        <v>6</v>
      </c>
      <c r="I32" s="39">
        <f t="shared" si="25"/>
        <v>7</v>
      </c>
      <c r="J32" s="39">
        <f t="shared" si="25"/>
        <v>8</v>
      </c>
      <c r="K32" s="39">
        <f t="shared" si="25"/>
        <v>9</v>
      </c>
      <c r="L32" s="39">
        <f t="shared" si="25"/>
        <v>10</v>
      </c>
      <c r="M32" s="39">
        <f t="shared" si="25"/>
        <v>11</v>
      </c>
      <c r="N32" s="39">
        <f t="shared" si="25"/>
        <v>12</v>
      </c>
      <c r="O32" s="39">
        <f t="shared" si="25"/>
        <v>13</v>
      </c>
      <c r="P32" s="39">
        <f t="shared" si="25"/>
        <v>14</v>
      </c>
      <c r="Q32" s="39">
        <f t="shared" si="25"/>
        <v>15</v>
      </c>
      <c r="R32" s="39">
        <f t="shared" si="25"/>
        <v>16</v>
      </c>
      <c r="S32" s="39">
        <f t="shared" si="25"/>
        <v>17</v>
      </c>
      <c r="T32" s="39">
        <f t="shared" si="25"/>
        <v>18</v>
      </c>
      <c r="U32" s="39">
        <f t="shared" si="25"/>
        <v>19</v>
      </c>
      <c r="V32" s="39">
        <f t="shared" si="25"/>
        <v>20</v>
      </c>
      <c r="W32" s="39">
        <f t="shared" si="25"/>
        <v>21</v>
      </c>
      <c r="X32" s="39">
        <f t="shared" si="25"/>
        <v>22</v>
      </c>
      <c r="Y32" s="39">
        <f t="shared" si="25"/>
        <v>23</v>
      </c>
      <c r="Z32" s="39">
        <f t="shared" si="25"/>
        <v>24</v>
      </c>
      <c r="AA32" s="39">
        <f t="shared" si="25"/>
        <v>25</v>
      </c>
      <c r="AB32" s="39">
        <f t="shared" si="25"/>
        <v>26</v>
      </c>
      <c r="AC32" s="39">
        <f t="shared" si="25"/>
        <v>27</v>
      </c>
      <c r="AD32" s="39">
        <f t="shared" si="25"/>
        <v>28</v>
      </c>
      <c r="AE32" s="39">
        <f t="shared" si="25"/>
        <v>29</v>
      </c>
      <c r="AF32" s="40">
        <f t="shared" si="25"/>
        <v>30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4" spans="1:32">
      <c r="A34" t="s">
        <v>47</v>
      </c>
      <c r="B34" s="16">
        <v>10</v>
      </c>
    </row>
    <row r="35" spans="1:32">
      <c r="A35" t="s">
        <v>48</v>
      </c>
      <c r="B35" s="2">
        <f>1/B34</f>
        <v>0.1</v>
      </c>
    </row>
    <row r="36" spans="1:32" ht="14.1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>
      <c r="A37" s="13" t="s">
        <v>49</v>
      </c>
      <c r="C37" s="2">
        <f>1-B35</f>
        <v>0.9</v>
      </c>
      <c r="D37" s="2">
        <f t="shared" ref="D37:AF37" si="26">C37*(1-$B35)</f>
        <v>0.81</v>
      </c>
      <c r="E37" s="2">
        <f t="shared" si="26"/>
        <v>0.72900000000000009</v>
      </c>
      <c r="F37" s="2">
        <f t="shared" si="26"/>
        <v>0.65610000000000013</v>
      </c>
      <c r="G37" s="2">
        <f t="shared" si="26"/>
        <v>0.59049000000000018</v>
      </c>
      <c r="H37" s="2">
        <f t="shared" si="26"/>
        <v>0.53144100000000016</v>
      </c>
      <c r="I37" s="2">
        <f t="shared" si="26"/>
        <v>0.47829690000000014</v>
      </c>
      <c r="J37" s="2">
        <f t="shared" si="26"/>
        <v>0.43046721000000016</v>
      </c>
      <c r="K37" s="2">
        <f t="shared" si="26"/>
        <v>0.38742048900000015</v>
      </c>
      <c r="L37" s="2">
        <f t="shared" si="26"/>
        <v>0.34867844010000015</v>
      </c>
      <c r="M37" s="2">
        <f t="shared" si="26"/>
        <v>0.31381059609000017</v>
      </c>
      <c r="N37" s="2">
        <f t="shared" si="26"/>
        <v>0.28242953648100017</v>
      </c>
      <c r="O37" s="2">
        <f t="shared" si="26"/>
        <v>0.25418658283290013</v>
      </c>
      <c r="P37" s="2">
        <f t="shared" si="26"/>
        <v>0.22876792454961012</v>
      </c>
      <c r="Q37" s="2">
        <f t="shared" si="26"/>
        <v>0.2058911320946491</v>
      </c>
      <c r="R37" s="2">
        <f t="shared" si="26"/>
        <v>0.18530201888518419</v>
      </c>
      <c r="S37" s="2">
        <f t="shared" si="26"/>
        <v>0.16677181699666577</v>
      </c>
      <c r="T37" s="2">
        <f t="shared" si="26"/>
        <v>0.15009463529699921</v>
      </c>
      <c r="U37" s="2">
        <f t="shared" si="26"/>
        <v>0.13508517176729928</v>
      </c>
      <c r="V37" s="2">
        <f t="shared" si="26"/>
        <v>0.12157665459056936</v>
      </c>
      <c r="W37" s="2">
        <f t="shared" si="26"/>
        <v>0.10941898913151243</v>
      </c>
      <c r="X37" s="2">
        <f t="shared" si="26"/>
        <v>9.8477090218361193E-2</v>
      </c>
      <c r="Y37" s="2">
        <f t="shared" si="26"/>
        <v>8.8629381196525081E-2</v>
      </c>
      <c r="Z37" s="2">
        <f t="shared" si="26"/>
        <v>7.976644307687257E-2</v>
      </c>
      <c r="AA37" s="2">
        <f t="shared" si="26"/>
        <v>7.1789798769185315E-2</v>
      </c>
      <c r="AB37" s="2">
        <f t="shared" si="26"/>
        <v>6.4610818892266789E-2</v>
      </c>
      <c r="AC37" s="2">
        <f t="shared" si="26"/>
        <v>5.814973700304011E-2</v>
      </c>
      <c r="AD37" s="2">
        <f t="shared" si="26"/>
        <v>5.2334763302736099E-2</v>
      </c>
      <c r="AE37" s="2">
        <f t="shared" si="26"/>
        <v>4.7101286972462492E-2</v>
      </c>
      <c r="AF37" s="2">
        <f t="shared" si="26"/>
        <v>4.2391158275216244E-2</v>
      </c>
    </row>
    <row r="38" spans="1:32">
      <c r="A38" s="13" t="s">
        <v>32</v>
      </c>
      <c r="C38" s="33">
        <f t="shared" ref="C38:AF38" si="27">C29</f>
        <v>46000</v>
      </c>
      <c r="D38" s="33">
        <f t="shared" si="27"/>
        <v>44297.999999999993</v>
      </c>
      <c r="E38" s="33">
        <f t="shared" si="27"/>
        <v>43106.09399999999</v>
      </c>
      <c r="F38" s="33">
        <f t="shared" si="27"/>
        <v>42344.15308199999</v>
      </c>
      <c r="G38" s="33">
        <f t="shared" si="27"/>
        <v>41946.09675564598</v>
      </c>
      <c r="H38" s="33">
        <f t="shared" si="27"/>
        <v>41857.485947556117</v>
      </c>
      <c r="I38" s="33">
        <f t="shared" si="27"/>
        <v>42033.53032264355</v>
      </c>
      <c r="J38" s="33">
        <f t="shared" si="27"/>
        <v>42437.438683748289</v>
      </c>
      <c r="K38" s="33">
        <f t="shared" si="27"/>
        <v>43039.053451924003</v>
      </c>
      <c r="L38" s="33">
        <f t="shared" si="27"/>
        <v>43813.720377735808</v>
      </c>
      <c r="M38" s="33">
        <f t="shared" si="27"/>
        <v>44741.353036491972</v>
      </c>
      <c r="N38" s="33">
        <f t="shared" si="27"/>
        <v>45805.658617672496</v>
      </c>
      <c r="O38" s="33">
        <f t="shared" si="27"/>
        <v>46993.497279510979</v>
      </c>
      <c r="P38" s="33">
        <f t="shared" si="27"/>
        <v>48294.352109555977</v>
      </c>
      <c r="Q38" s="33">
        <f t="shared" si="27"/>
        <v>49699.890681507466</v>
      </c>
      <c r="R38" s="33">
        <f t="shared" si="27"/>
        <v>51203.602468801131</v>
      </c>
      <c r="S38" s="33">
        <f t="shared" si="27"/>
        <v>52800.499083138238</v>
      </c>
      <c r="T38" s="33">
        <f t="shared" si="27"/>
        <v>54486.866548173348</v>
      </c>
      <c r="U38" s="33">
        <f t="shared" si="27"/>
        <v>56260.06067497914</v>
      </c>
      <c r="V38" s="33">
        <f t="shared" si="27"/>
        <v>58118.338143032532</v>
      </c>
      <c r="W38" s="33">
        <f t="shared" si="27"/>
        <v>60060.717163225985</v>
      </c>
      <c r="X38" s="33">
        <f t="shared" si="27"/>
        <v>62086.862653273995</v>
      </c>
      <c r="Y38" s="33">
        <f t="shared" si="27"/>
        <v>64196.991728508037</v>
      </c>
      <c r="Z38" s="33">
        <f t="shared" si="27"/>
        <v>66391.796033607738</v>
      </c>
      <c r="AA38" s="33">
        <f t="shared" si="27"/>
        <v>68672.378039114381</v>
      </c>
      <c r="AB38" s="33">
        <f t="shared" si="27"/>
        <v>71040.198921988936</v>
      </c>
      <c r="AC38" s="33">
        <f t="shared" si="27"/>
        <v>73497.036059705162</v>
      </c>
      <c r="AD38" s="33">
        <f t="shared" si="27"/>
        <v>76044.948507064604</v>
      </c>
      <c r="AE38" s="33">
        <f t="shared" si="27"/>
        <v>78686.249106215255</v>
      </c>
      <c r="AF38" s="33">
        <f t="shared" si="27"/>
        <v>81423.482113294769</v>
      </c>
    </row>
    <row r="39" spans="1:32">
      <c r="A39" s="13" t="s">
        <v>33</v>
      </c>
      <c r="C39" s="3">
        <f>C37*C38</f>
        <v>41400</v>
      </c>
      <c r="D39" s="3">
        <f t="shared" ref="D39:AF39" si="28">D37*D38</f>
        <v>35881.379999999997</v>
      </c>
      <c r="E39" s="3">
        <f t="shared" si="28"/>
        <v>31424.342525999997</v>
      </c>
      <c r="F39" s="3">
        <f t="shared" si="28"/>
        <v>27781.9988371002</v>
      </c>
      <c r="G39" s="3">
        <f t="shared" si="28"/>
        <v>24768.750673241404</v>
      </c>
      <c r="H39" s="3">
        <f t="shared" si="28"/>
        <v>22244.784189455178</v>
      </c>
      <c r="I39" s="3">
        <f t="shared" si="28"/>
        <v>20104.507249376416</v>
      </c>
      <c r="J39" s="3">
        <f t="shared" si="28"/>
        <v>18267.925829739204</v>
      </c>
      <c r="K39" s="3">
        <f t="shared" si="28"/>
        <v>16674.211134441543</v>
      </c>
      <c r="L39" s="3">
        <f t="shared" si="28"/>
        <v>15276.899676286512</v>
      </c>
      <c r="M39" s="3">
        <f t="shared" si="28"/>
        <v>14040.310666254685</v>
      </c>
      <c r="N39" s="3">
        <f t="shared" si="28"/>
        <v>12936.870931596173</v>
      </c>
      <c r="O39" s="3">
        <f t="shared" si="28"/>
        <v>11945.116488846084</v>
      </c>
      <c r="P39" s="3">
        <f t="shared" si="28"/>
        <v>11048.198699571207</v>
      </c>
      <c r="Q39" s="3">
        <f t="shared" si="28"/>
        <v>10232.766757395873</v>
      </c>
      <c r="R39" s="3">
        <f t="shared" si="28"/>
        <v>9488.130911663251</v>
      </c>
      <c r="S39" s="3">
        <f t="shared" si="28"/>
        <v>8805.6351704257486</v>
      </c>
      <c r="T39" s="3">
        <f t="shared" si="28"/>
        <v>8178.1863630243452</v>
      </c>
      <c r="U39" s="3">
        <f t="shared" si="28"/>
        <v>7599.8999599182371</v>
      </c>
      <c r="V39" s="3">
        <f t="shared" si="28"/>
        <v>7065.8331217933783</v>
      </c>
      <c r="W39" s="3">
        <f t="shared" si="28"/>
        <v>6571.7829585138661</v>
      </c>
      <c r="X39" s="3">
        <f t="shared" si="28"/>
        <v>6114.1335748814636</v>
      </c>
      <c r="Y39" s="3">
        <f t="shared" si="28"/>
        <v>5689.7396515761066</v>
      </c>
      <c r="Z39" s="3">
        <f t="shared" si="28"/>
        <v>5295.8374190861059</v>
      </c>
      <c r="AA39" s="3">
        <f t="shared" si="28"/>
        <v>4929.9762004294425</v>
      </c>
      <c r="AB39" s="3">
        <f t="shared" si="28"/>
        <v>4589.9654266192338</v>
      </c>
      <c r="AC39" s="3">
        <f t="shared" si="28"/>
        <v>4273.8333173748106</v>
      </c>
      <c r="AD39" s="3">
        <f t="shared" si="28"/>
        <v>3979.794380485981</v>
      </c>
      <c r="AE39" s="3">
        <f t="shared" si="28"/>
        <v>3706.2235999385148</v>
      </c>
      <c r="AF39" s="3">
        <f t="shared" si="28"/>
        <v>3451.6357175839175</v>
      </c>
    </row>
    <row r="40" spans="1:32">
      <c r="A40" s="44" t="s">
        <v>50</v>
      </c>
      <c r="B40" s="1">
        <f>ROUND(NPV(B15,C39:AF39)*(1+B15/2),-3)</f>
        <v>132000</v>
      </c>
    </row>
    <row r="42" spans="1:32" ht="20.100000000000001" customHeight="1">
      <c r="A42" s="27" t="s">
        <v>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4"/>
    </row>
    <row r="44" spans="1:32">
      <c r="A44" t="s">
        <v>51</v>
      </c>
      <c r="B44" s="25">
        <f>B13/B17</f>
        <v>500000.00000000006</v>
      </c>
      <c r="C44" s="32" t="s">
        <v>35</v>
      </c>
    </row>
    <row r="45" spans="1:32">
      <c r="A45" s="13" t="s">
        <v>21</v>
      </c>
      <c r="B45" s="31">
        <f>B40</f>
        <v>132000</v>
      </c>
    </row>
    <row r="46" spans="1:32" ht="15.75" thickBot="1">
      <c r="A46" t="s">
        <v>34</v>
      </c>
      <c r="B46" s="9">
        <f>B44-B40</f>
        <v>368000.00000000006</v>
      </c>
    </row>
    <row r="47" spans="1:32" ht="15.75" thickTop="1">
      <c r="A47" t="s">
        <v>52</v>
      </c>
      <c r="B47" s="2">
        <f>(B44-B46)/B44</f>
        <v>0.26399999999999996</v>
      </c>
    </row>
    <row r="49" spans="1:32" ht="20.100000000000001" customHeight="1">
      <c r="A49" s="27" t="s">
        <v>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4"/>
    </row>
    <row r="51" spans="1:32">
      <c r="A51" t="s">
        <v>12</v>
      </c>
      <c r="B51" s="1">
        <f>B11</f>
        <v>1000000</v>
      </c>
    </row>
    <row r="52" spans="1:32">
      <c r="A52" t="s">
        <v>53</v>
      </c>
      <c r="B52" s="3">
        <f>B12+B5-B6</f>
        <v>950000</v>
      </c>
      <c r="C52" s="32" t="s">
        <v>36</v>
      </c>
    </row>
    <row r="53" spans="1:32" ht="15.75" thickBot="1">
      <c r="A53" t="s">
        <v>19</v>
      </c>
      <c r="B53" s="9">
        <f>B51-B52</f>
        <v>50000</v>
      </c>
    </row>
    <row r="54" spans="1:32" ht="15.75" thickTop="1"/>
    <row r="55" spans="1:32">
      <c r="A55" t="s">
        <v>54</v>
      </c>
      <c r="B55" s="1">
        <f>B53/B17</f>
        <v>250000.00000000003</v>
      </c>
      <c r="C55" s="32" t="s">
        <v>36</v>
      </c>
    </row>
    <row r="56" spans="1:32">
      <c r="A56" t="s">
        <v>20</v>
      </c>
      <c r="B56" s="26">
        <f>B46</f>
        <v>368000.00000000006</v>
      </c>
      <c r="C56" s="32" t="s">
        <v>37</v>
      </c>
    </row>
    <row r="57" spans="1:32" ht="15.75" thickBot="1">
      <c r="A57" t="s">
        <v>5</v>
      </c>
      <c r="B57" s="9">
        <f>B56-B55</f>
        <v>118000.00000000003</v>
      </c>
    </row>
    <row r="58" spans="1:32" ht="15.75" thickTop="1">
      <c r="A58" t="s">
        <v>6</v>
      </c>
      <c r="B58" s="2">
        <f>B57/B56</f>
        <v>0.32065217391304351</v>
      </c>
    </row>
    <row r="60" spans="1:32" ht="20.100000000000001" customHeight="1">
      <c r="A60" s="27" t="s">
        <v>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4"/>
    </row>
    <row r="62" spans="1:32">
      <c r="A62" s="13" t="s">
        <v>58</v>
      </c>
    </row>
    <row r="63" spans="1:32">
      <c r="A63" s="14" t="s">
        <v>57</v>
      </c>
    </row>
    <row r="64" spans="1:32">
      <c r="A64" s="13" t="s">
        <v>11</v>
      </c>
    </row>
    <row r="65" spans="1:1">
      <c r="A65" t="s">
        <v>10</v>
      </c>
    </row>
    <row r="66" spans="1:1">
      <c r="A66" t="s">
        <v>7</v>
      </c>
    </row>
    <row r="67" spans="1:1">
      <c r="A67" t="s">
        <v>9</v>
      </c>
    </row>
    <row r="68" spans="1:1">
      <c r="A68" s="13" t="s">
        <v>8</v>
      </c>
    </row>
    <row r="69" spans="1:1">
      <c r="A69" t="s">
        <v>55</v>
      </c>
    </row>
    <row r="70" spans="1:1">
      <c r="A70" s="13" t="s">
        <v>45</v>
      </c>
    </row>
    <row r="71" spans="1:1">
      <c r="A71" t="s">
        <v>44</v>
      </c>
    </row>
    <row r="72" spans="1:1">
      <c r="A72" t="s">
        <v>43</v>
      </c>
    </row>
    <row r="73" spans="1:1">
      <c r="A73" t="s">
        <v>42</v>
      </c>
    </row>
    <row r="74" spans="1:1">
      <c r="A74" t="s">
        <v>41</v>
      </c>
    </row>
    <row r="75" spans="1:1">
      <c r="A75" t="s">
        <v>40</v>
      </c>
    </row>
    <row r="76" spans="1:1">
      <c r="A76" t="s">
        <v>39</v>
      </c>
    </row>
    <row r="77" spans="1:1">
      <c r="A77" t="s">
        <v>38</v>
      </c>
    </row>
  </sheetData>
  <sortState ref="A64">
    <sortCondition ref="A63"/>
  </sortState>
  <phoneticPr fontId="15" type="noConversion"/>
  <pageMargins left="0.5" right="0.5" top="0.75" bottom="0.75" header="0.3" footer="0.3"/>
  <pageSetup scale="37" orientation="landscape" horizontalDpi="4294967295" verticalDpi="4294967295" r:id="rId1"/>
  <ignoredErrors>
    <ignoredError sqref="C27" formula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kwarner</cp:lastModifiedBy>
  <cp:lastPrinted>2012-12-08T13:21:46Z</cp:lastPrinted>
  <dcterms:created xsi:type="dcterms:W3CDTF">2012-09-28T19:03:50Z</dcterms:created>
  <dcterms:modified xsi:type="dcterms:W3CDTF">2012-12-12T11:45:44Z</dcterms:modified>
</cp:coreProperties>
</file>